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s\Uchwały 2025\listopad\zmiany w budżecie\"/>
    </mc:Choice>
  </mc:AlternateContent>
  <xr:revisionPtr revIDLastSave="0" documentId="13_ncr:1_{F07E5E0A-6FCF-4DA3-863B-E496E34E8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51" i="1"/>
  <c r="F65" i="1" s="1"/>
  <c r="F60" i="1"/>
  <c r="E57" i="1"/>
  <c r="E55" i="1"/>
  <c r="E47" i="1"/>
  <c r="F39" i="1"/>
  <c r="F34" i="1"/>
  <c r="E37" i="1"/>
  <c r="E20" i="1" l="1"/>
  <c r="E30" i="1" l="1"/>
  <c r="E65" i="1" s="1"/>
  <c r="F50" i="1"/>
  <c r="E67" i="1"/>
  <c r="F66" i="1"/>
  <c r="E66" i="1"/>
  <c r="F62" i="1"/>
  <c r="F61" i="1" s="1"/>
  <c r="F58" i="1"/>
  <c r="F53" i="1" s="1"/>
  <c r="E56" i="1"/>
  <c r="E54" i="1"/>
  <c r="E53" i="1"/>
  <c r="F46" i="1"/>
  <c r="E46" i="1"/>
  <c r="E45" i="1" s="1"/>
  <c r="E42" i="1"/>
  <c r="E41" i="1" s="1"/>
  <c r="F36" i="1"/>
  <c r="E36" i="1"/>
  <c r="E32" i="1" s="1"/>
  <c r="F33" i="1"/>
  <c r="F27" i="1"/>
  <c r="F25" i="1" s="1"/>
  <c r="E22" i="1"/>
  <c r="E19" i="1"/>
  <c r="F15" i="1"/>
  <c r="F14" i="1" s="1"/>
  <c r="E26" i="1" l="1"/>
  <c r="E25" i="1" s="1"/>
  <c r="E18" i="1"/>
  <c r="E64" i="1"/>
  <c r="F45" i="1"/>
  <c r="F32" i="1"/>
  <c r="F26" i="1"/>
  <c r="F64" i="1"/>
</calcChain>
</file>

<file path=xl/sharedStrings.xml><?xml version="1.0" encoding="utf-8"?>
<sst xmlns="http://schemas.openxmlformats.org/spreadsheetml/2006/main" count="71" uniqueCount="67">
  <si>
    <t>Załącznik nr 1</t>
  </si>
  <si>
    <t>Rady Gminy Czarna</t>
  </si>
  <si>
    <t>ZESTAWIENIE PLANOWANYCH KWOT DOTACJI UDZIELANYCH Z BUDŻETU GMINY CZARNA W 2025 ROKU</t>
  </si>
  <si>
    <t>Dział</t>
  </si>
  <si>
    <t>Rozdział</t>
  </si>
  <si>
    <t>Nazwa</t>
  </si>
  <si>
    <t>Rodzaj dotacji z budżetu</t>
  </si>
  <si>
    <t>dla jednostek sektora finansów publicznych</t>
  </si>
  <si>
    <t>dla jednostek spoza sektora finansów publicznych</t>
  </si>
  <si>
    <t>Wydatki
bieżące</t>
  </si>
  <si>
    <t>w tym:</t>
  </si>
  <si>
    <t>wynagrodzenia</t>
  </si>
  <si>
    <t>pochodne od wynagrodzeń</t>
  </si>
  <si>
    <t>010</t>
  </si>
  <si>
    <t>ROLNICTWO I ŁOWIECTWO</t>
  </si>
  <si>
    <t>01008</t>
  </si>
  <si>
    <t>Melioracje wodne</t>
  </si>
  <si>
    <t xml:space="preserve"> - dotacja celowa z budżetu na finansowanie lub dofinansowanie zadań zleconych do realizacji pozostałym jednostkom niezaliczanym do sektora finansów publicznych, w tym:</t>
  </si>
  <si>
    <t>dotacja do spółki wodnej na dofinansowanie działań związanych z bieżącym utrzymaniem wód i urządzeń wodnych na terenie Gminy Czarna</t>
  </si>
  <si>
    <t>TRANSPORT I ŁĄCZNOŚĆ</t>
  </si>
  <si>
    <t>Lokalny transport zbiorowy</t>
  </si>
  <si>
    <t xml:space="preserve"> dotacja celowa na realizację zadania w zakresie lokalnego transportu zbiorowego do Gminy Miasta Dębicy</t>
  </si>
  <si>
    <t>Drogi publiczne powiatowe</t>
  </si>
  <si>
    <t>BEZPIECZEŃSTWO PUBLICZNE I OCHRONA PRZECIWPOŻAROWA</t>
  </si>
  <si>
    <t>Ochotnicze straże pożarne</t>
  </si>
  <si>
    <t xml:space="preserve"> - dotacje celowe z budżetu na finansowanie lub dofinansowanie zadań zleconych do realizacji stowarzyszeniom, w tym: </t>
  </si>
  <si>
    <t xml:space="preserve"> dotacja celowa z budżetu na zakup samochodu bojowego dla OSP w Głowaczowej</t>
  </si>
  <si>
    <t>dotacja celowa z budżetu na zakup sprzętu do prowadzenia akcji ratowniczych</t>
  </si>
  <si>
    <t>OŚWIATA I WYCHOWANIE</t>
  </si>
  <si>
    <t>Szkoły podstawowe</t>
  </si>
  <si>
    <t xml:space="preserve"> - dotacja podmiotowa z budżetu dla niepublicznej jednostki systemu oświaty</t>
  </si>
  <si>
    <t>dotacja podmiotowa do niepublicznej szkoły podstawowej na terenie gminy Czarna</t>
  </si>
  <si>
    <t>Przedszkola</t>
  </si>
  <si>
    <t xml:space="preserve"> - dotacje celowe przekazane gminie na zadania bieżące realizowane na podstawie porozumień  między jednostkami samorządu terytorialnego, w tym:</t>
  </si>
  <si>
    <t>zwrot kosztów dotacji udzielonej na rzecz przedszkoli niepublicznych na terenie innej gminy, do których uczęszczają uczniowie będący mieszkańcami gminy Czarna</t>
  </si>
  <si>
    <t>dotacja podmiotowa do niepublicznego przedszkola na terenie gminy Czarna</t>
  </si>
  <si>
    <t>OCHRONA  ZDROWIA</t>
  </si>
  <si>
    <t>Izby wytrzeźwień</t>
  </si>
  <si>
    <t>dotacja celowa do Gminy Miasto Rzeszów na pokrycie części kosztów związanych z dowiezieniem osób nietrzeźwych z terenu Gminy Czarna do Izby Wytrzeźwień w Rzeszowie</t>
  </si>
  <si>
    <t>GOSPODARKA KOMUNALNA I  OCHRONA ŚRODOWISKA</t>
  </si>
  <si>
    <t>Gospodarka ściekowa i ochrona wód</t>
  </si>
  <si>
    <t xml:space="preserve"> - dotacja przedmiotowa dla samorządowego zakładu budżetowego na dopłatę do ceny ścieków według stawki dopłaty 0,77 zł do 1 m3 ścieków i 36 304 m3 ścieków w okresie od stycznia do lutego 2025 r. i 0,93 do 1 m3 ścieków i 181 520 m3 ścieków w okresie od marca do grudnia 2025 r.</t>
  </si>
  <si>
    <t xml:space="preserve"> - dotacja celowa z budżetu na finansowanie lub dofinansowanie kosztów realizacji inwestycji i zakupów inwestycyjnych jednostek niezaliczanych do sektora finansów publicznych w tym:   </t>
  </si>
  <si>
    <t xml:space="preserve">  - dotacja celowa na dofinansowanie kosztów budowy przydomowych oczyszczalni ścieków</t>
  </si>
  <si>
    <t>Pozostałe działania związane z gospodarką odpadami</t>
  </si>
  <si>
    <t xml:space="preserve"> - dotacja celowa dla osób fizycznych na usuwanie wyrobów zawierających azbest</t>
  </si>
  <si>
    <t>KULTURA I OCHRONA DZIEDZICTWA NARODOWEGO</t>
  </si>
  <si>
    <t>Domy i ośrodki kultury, świetlice i kluby</t>
  </si>
  <si>
    <t xml:space="preserve"> - dotacja podmiotowa do Gminnego Centrum Kultury i Promocji w Czarnej</t>
  </si>
  <si>
    <t>Biblioteki</t>
  </si>
  <si>
    <t>Ochrona zabytków i opieka nad zabytkami</t>
  </si>
  <si>
    <t xml:space="preserve"> - dotacja celowa dla Parafii Rzymsko - Katolickiej w Czarnej na zadnie pn. "Remont kościoła p.w. Matki Bożej Nieustającej Pomocy w Czarnej"</t>
  </si>
  <si>
    <t xml:space="preserve"> - dotacja celowa dla Parafii Rzymsko - Katolickiej w Borowej na zadanie pn. "Roboty budowlane przy budynku Kościoła p.w. Matki Boskiej Częstochowskiej w Borowej"</t>
  </si>
  <si>
    <t>KULTURA FIZYCZNA I SPORT</t>
  </si>
  <si>
    <t xml:space="preserve"> - dotacje celowe (bieżące) dla klubów sportowych działających w formie stowarzyszeń, udzielane w trybie ustawy z dnia 25 czerwca 2010 r. o sporcie (j.t. Dz.U. 2024.1486)</t>
  </si>
  <si>
    <t>Ogółem, w tym:</t>
  </si>
  <si>
    <t xml:space="preserve"> - dotacje celowe</t>
  </si>
  <si>
    <t xml:space="preserve"> - dotacje podmiotowe</t>
  </si>
  <si>
    <t xml:space="preserve"> - dotacje przedmiotowe</t>
  </si>
  <si>
    <t xml:space="preserve">do Uchwały Nr </t>
  </si>
  <si>
    <t>dotacja celowa dla Gminy Pilzno na dofinansowanie zakupu silnika zaburtowego do łodzi ratunkowej będącej na wyposażeniu OSP w Pilźnie</t>
  </si>
  <si>
    <t xml:space="preserve"> - dotacja celowa na pomoc finansową udzielaną między jednostkami samorządu terytorialnego na dofinansowanie własnych zadań inwestycyjnych i zakupów inwestycyjnych</t>
  </si>
  <si>
    <t xml:space="preserve"> - dotacja celowa przekazana gminie na zadania bieżące realizowane na podstawie porozumień (umów) między jednostkami samorządu terytorialnego, w tym:</t>
  </si>
  <si>
    <r>
      <t xml:space="preserve"> </t>
    </r>
    <r>
      <rPr>
        <sz val="12"/>
        <rFont val="Times New Roman"/>
        <family val="1"/>
        <charset val="238"/>
      </rPr>
      <t>- dotacja celowa na pomoc finansową udzielaną między jednostkami samorządu terytorialnego na dofinansowanie własnych zadań inwestycyjnych i zakupów inwestycyjnych, w tym:</t>
    </r>
  </si>
  <si>
    <t>dotacja celowa do Powiatu Dębickiego na zadanie pn. "Przebudowa drogi powiatowej nr 1290R Dębica-Straszęcin-Grabiny-Czarna - budowa chodnika w km 7+091 - 7+649 w miejscowości Golemki"</t>
  </si>
  <si>
    <t>Zadania w zakresie kultury fizycznej i sportu</t>
  </si>
  <si>
    <t>z dnia 28 listopada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</si>
</sst>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4" fontId="10" fillId="0" borderId="5" xfId="0" applyNumberFormat="1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3" borderId="3" xfId="0" applyFill="1" applyBorder="1"/>
    <xf numFmtId="0" fontId="0" fillId="0" borderId="0" xfId="0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14" fillId="0" borderId="4" xfId="0" applyFont="1" applyBorder="1" applyAlignment="1">
      <alignment horizontal="left" wrapText="1"/>
    </xf>
    <xf numFmtId="2" fontId="11" fillId="0" borderId="4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4" fontId="7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vertical="top" wrapText="1"/>
    </xf>
    <xf numFmtId="4" fontId="7" fillId="5" borderId="4" xfId="0" applyNumberFormat="1" applyFont="1" applyFill="1" applyBorder="1" applyAlignment="1">
      <alignment vertical="top" wrapText="1"/>
    </xf>
    <xf numFmtId="0" fontId="7" fillId="5" borderId="5" xfId="0" applyFont="1" applyFill="1" applyBorder="1" applyAlignment="1">
      <alignment vertical="center" wrapText="1"/>
    </xf>
    <xf numFmtId="4" fontId="7" fillId="5" borderId="5" xfId="0" applyNumberFormat="1" applyFont="1" applyFill="1" applyBorder="1" applyAlignment="1">
      <alignment vertical="center" wrapText="1"/>
    </xf>
    <xf numFmtId="2" fontId="7" fillId="5" borderId="5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4" fontId="7" fillId="5" borderId="2" xfId="0" applyNumberFormat="1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3"/>
  <sheetViews>
    <sheetView tabSelected="1" zoomScaleNormal="100" workbookViewId="0">
      <selection activeCell="F60" sqref="F60"/>
    </sheetView>
  </sheetViews>
  <sheetFormatPr defaultColWidth="9.28515625" defaultRowHeight="15" x14ac:dyDescent="0.25"/>
  <cols>
    <col min="1" max="1" width="6.7109375" style="6" customWidth="1"/>
    <col min="2" max="2" width="8.7109375" style="6" customWidth="1"/>
    <col min="3" max="3" width="38.28515625" style="6" customWidth="1"/>
    <col min="4" max="4" width="68.7109375" style="6" customWidth="1"/>
    <col min="5" max="5" width="14.140625" style="6" customWidth="1"/>
    <col min="6" max="6" width="13.85546875" style="6" customWidth="1"/>
    <col min="7" max="7" width="1.42578125" customWidth="1"/>
    <col min="8" max="8" width="6" customWidth="1"/>
    <col min="9" max="10" width="11.7109375" bestFit="1" customWidth="1"/>
    <col min="11" max="76" width="8.7109375" customWidth="1"/>
    <col min="77" max="16384" width="9.28515625" style="6"/>
  </cols>
  <sheetData>
    <row r="1" spans="1:76" s="1" customFormat="1" ht="19.5" customHeight="1" x14ac:dyDescent="0.25">
      <c r="D1" s="2"/>
      <c r="E1" s="2" t="s">
        <v>0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s="1" customFormat="1" ht="16.149999999999999" customHeight="1" x14ac:dyDescent="0.25">
      <c r="D2" s="2"/>
      <c r="E2" s="2" t="s">
        <v>59</v>
      </c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s="1" customFormat="1" ht="16.149999999999999" customHeight="1" x14ac:dyDescent="0.25">
      <c r="D3" s="2"/>
      <c r="E3" s="2" t="s">
        <v>1</v>
      </c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s="1" customFormat="1" ht="16.5" customHeight="1" x14ac:dyDescent="0.25">
      <c r="D4" s="2"/>
      <c r="E4" s="2" t="s">
        <v>66</v>
      </c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s="1" customFormat="1" ht="10.5" hidden="1" customHeight="1" x14ac:dyDescent="0.25">
      <c r="D5" s="2"/>
      <c r="E5" s="5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s="1" customFormat="1" ht="10.5" customHeight="1" x14ac:dyDescent="0.25">
      <c r="D6" s="2"/>
      <c r="E6" s="5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28.5" customHeight="1" x14ac:dyDescent="0.25">
      <c r="A7" s="142" t="s">
        <v>2</v>
      </c>
      <c r="B7" s="143"/>
      <c r="C7" s="143"/>
      <c r="D7" s="143"/>
      <c r="E7" s="143"/>
      <c r="F7" s="143"/>
      <c r="G7" s="96"/>
    </row>
    <row r="8" spans="1:76" ht="12" hidden="1" customHeight="1" x14ac:dyDescent="0.25">
      <c r="A8" s="7"/>
      <c r="B8" s="7"/>
      <c r="C8" s="7"/>
      <c r="D8" s="7"/>
      <c r="E8" s="7"/>
      <c r="F8" s="7"/>
      <c r="G8" s="7"/>
    </row>
    <row r="9" spans="1:76" ht="0.75" hidden="1" customHeight="1" x14ac:dyDescent="0.25">
      <c r="A9" s="8"/>
      <c r="B9" s="8"/>
      <c r="C9" s="8"/>
      <c r="D9" s="8"/>
      <c r="E9" s="8"/>
      <c r="F9" s="8"/>
      <c r="G9" s="9"/>
    </row>
    <row r="10" spans="1:76" ht="64.5" customHeight="1" x14ac:dyDescent="0.25">
      <c r="A10" s="144" t="s">
        <v>3</v>
      </c>
      <c r="B10" s="145" t="s">
        <v>4</v>
      </c>
      <c r="C10" s="148" t="s">
        <v>5</v>
      </c>
      <c r="D10" s="149" t="s">
        <v>6</v>
      </c>
      <c r="E10" s="118" t="s">
        <v>7</v>
      </c>
      <c r="F10" s="118" t="s">
        <v>8</v>
      </c>
      <c r="G10" s="10"/>
      <c r="BU10" s="6"/>
      <c r="BV10" s="6"/>
      <c r="BW10" s="6"/>
      <c r="BX10" s="6"/>
    </row>
    <row r="11" spans="1:76" ht="14.25" hidden="1" customHeight="1" x14ac:dyDescent="0.25">
      <c r="A11" s="144"/>
      <c r="B11" s="146"/>
      <c r="C11" s="144"/>
      <c r="D11" s="150"/>
      <c r="E11" s="152" t="s">
        <v>9</v>
      </c>
      <c r="F11" s="140" t="s">
        <v>10</v>
      </c>
      <c r="G11" s="141"/>
      <c r="BU11" s="6"/>
      <c r="BV11" s="6"/>
      <c r="BW11" s="6"/>
      <c r="BX11" s="6"/>
    </row>
    <row r="12" spans="1:76" ht="270.75" hidden="1" customHeight="1" x14ac:dyDescent="0.25">
      <c r="A12" s="144"/>
      <c r="B12" s="147"/>
      <c r="C12" s="144"/>
      <c r="D12" s="151"/>
      <c r="E12" s="152"/>
      <c r="F12" s="11" t="s">
        <v>11</v>
      </c>
      <c r="G12" s="12" t="s">
        <v>12</v>
      </c>
      <c r="BU12" s="6"/>
      <c r="BV12" s="6"/>
      <c r="BW12" s="6"/>
      <c r="BX12" s="6"/>
    </row>
    <row r="13" spans="1:76" ht="13.5" customHeight="1" x14ac:dyDescent="0.25">
      <c r="A13" s="97">
        <v>1</v>
      </c>
      <c r="B13" s="97">
        <v>2</v>
      </c>
      <c r="C13" s="97">
        <v>3</v>
      </c>
      <c r="D13" s="97">
        <v>4</v>
      </c>
      <c r="E13" s="17">
        <v>5</v>
      </c>
      <c r="F13" s="97">
        <v>6</v>
      </c>
      <c r="G13" s="13"/>
      <c r="BU13" s="6"/>
      <c r="BV13" s="6"/>
      <c r="BW13" s="6"/>
      <c r="BX13" s="6"/>
    </row>
    <row r="14" spans="1:76" ht="16.5" customHeight="1" x14ac:dyDescent="0.25">
      <c r="A14" s="126" t="s">
        <v>13</v>
      </c>
      <c r="B14" s="119"/>
      <c r="C14" s="120" t="s">
        <v>14</v>
      </c>
      <c r="D14" s="119"/>
      <c r="E14" s="119"/>
      <c r="F14" s="121">
        <f>F15</f>
        <v>30000</v>
      </c>
      <c r="G14" s="13"/>
      <c r="BU14" s="6"/>
      <c r="BV14" s="6"/>
      <c r="BW14" s="6"/>
      <c r="BX14" s="6"/>
    </row>
    <row r="15" spans="1:76" ht="16.5" customHeight="1" x14ac:dyDescent="0.25">
      <c r="A15" s="14"/>
      <c r="B15" s="15" t="s">
        <v>15</v>
      </c>
      <c r="C15" s="16" t="s">
        <v>16</v>
      </c>
      <c r="D15" s="17"/>
      <c r="E15" s="17"/>
      <c r="F15" s="18">
        <f>F16</f>
        <v>30000</v>
      </c>
      <c r="G15" s="13"/>
      <c r="BU15" s="6"/>
      <c r="BV15" s="6"/>
      <c r="BW15" s="6"/>
      <c r="BX15" s="6"/>
    </row>
    <row r="16" spans="1:76" ht="49.9" customHeight="1" x14ac:dyDescent="0.25">
      <c r="A16" s="19"/>
      <c r="B16" s="19"/>
      <c r="C16" s="19"/>
      <c r="D16" s="20" t="s">
        <v>17</v>
      </c>
      <c r="E16" s="19"/>
      <c r="F16" s="21">
        <v>30000</v>
      </c>
      <c r="G16" s="13"/>
      <c r="BU16" s="6"/>
      <c r="BV16" s="6"/>
      <c r="BW16" s="6"/>
      <c r="BX16" s="6"/>
    </row>
    <row r="17" spans="1:76" ht="34.5" customHeight="1" x14ac:dyDescent="0.25">
      <c r="A17" s="22"/>
      <c r="B17" s="22"/>
      <c r="C17" s="22"/>
      <c r="D17" s="23" t="s">
        <v>18</v>
      </c>
      <c r="E17" s="22"/>
      <c r="F17" s="22"/>
      <c r="G17" s="13"/>
      <c r="BU17" s="6"/>
      <c r="BV17" s="6"/>
      <c r="BW17" s="6"/>
      <c r="BX17" s="6"/>
    </row>
    <row r="18" spans="1:76" ht="16.5" customHeight="1" x14ac:dyDescent="0.25">
      <c r="A18" s="122">
        <v>600</v>
      </c>
      <c r="B18" s="122"/>
      <c r="C18" s="123" t="s">
        <v>19</v>
      </c>
      <c r="D18" s="123"/>
      <c r="E18" s="124">
        <f>E19+E22</f>
        <v>435085</v>
      </c>
      <c r="F18" s="124"/>
      <c r="G18" s="13"/>
      <c r="BU18" s="6"/>
      <c r="BV18" s="6"/>
      <c r="BW18" s="6"/>
      <c r="BX18" s="6"/>
    </row>
    <row r="19" spans="1:76" ht="16.5" customHeight="1" x14ac:dyDescent="0.25">
      <c r="A19" s="26"/>
      <c r="B19" s="27">
        <v>60004</v>
      </c>
      <c r="C19" s="28" t="s">
        <v>20</v>
      </c>
      <c r="D19" s="28"/>
      <c r="E19" s="29">
        <f>SUM(E20)</f>
        <v>267000</v>
      </c>
      <c r="F19" s="29"/>
      <c r="G19" s="13"/>
      <c r="BU19" s="6"/>
      <c r="BV19" s="6"/>
      <c r="BW19" s="6"/>
      <c r="BX19" s="6"/>
    </row>
    <row r="20" spans="1:76" ht="54" customHeight="1" x14ac:dyDescent="0.25">
      <c r="A20" s="26"/>
      <c r="B20" s="26"/>
      <c r="C20" s="30"/>
      <c r="D20" s="31" t="s">
        <v>62</v>
      </c>
      <c r="E20" s="32">
        <f>300000-33000</f>
        <v>267000</v>
      </c>
      <c r="F20" s="32"/>
      <c r="G20" s="13"/>
      <c r="BU20" s="6"/>
      <c r="BV20" s="6"/>
      <c r="BW20" s="6"/>
      <c r="BX20" s="6"/>
    </row>
    <row r="21" spans="1:76" ht="35.25" customHeight="1" x14ac:dyDescent="0.25">
      <c r="A21" s="33"/>
      <c r="B21" s="34"/>
      <c r="C21" s="35"/>
      <c r="D21" s="23" t="s">
        <v>21</v>
      </c>
      <c r="E21" s="36"/>
      <c r="F21" s="37"/>
      <c r="G21" s="13"/>
      <c r="BU21" s="6"/>
      <c r="BV21" s="6"/>
      <c r="BW21" s="6"/>
      <c r="BX21" s="6"/>
    </row>
    <row r="22" spans="1:76" ht="16.5" customHeight="1" x14ac:dyDescent="0.25">
      <c r="A22" s="33"/>
      <c r="B22" s="27">
        <v>60014</v>
      </c>
      <c r="C22" s="28" t="s">
        <v>22</v>
      </c>
      <c r="D22" s="98"/>
      <c r="E22" s="99">
        <f>E23</f>
        <v>168085</v>
      </c>
      <c r="F22" s="99"/>
      <c r="G22" s="13"/>
      <c r="BU22" s="6"/>
      <c r="BV22" s="6"/>
      <c r="BW22" s="6"/>
      <c r="BX22" s="6"/>
    </row>
    <row r="23" spans="1:76" ht="52.9" customHeight="1" x14ac:dyDescent="0.25">
      <c r="A23" s="33"/>
      <c r="B23" s="38"/>
      <c r="C23" s="39"/>
      <c r="D23" s="40" t="s">
        <v>63</v>
      </c>
      <c r="E23" s="32">
        <f>245000-76915</f>
        <v>168085</v>
      </c>
      <c r="F23" s="41"/>
      <c r="G23" s="13"/>
      <c r="BU23" s="6"/>
      <c r="BV23" s="6"/>
      <c r="BW23" s="6"/>
      <c r="BX23" s="6"/>
    </row>
    <row r="24" spans="1:76" ht="52.9" customHeight="1" x14ac:dyDescent="0.25">
      <c r="A24" s="34"/>
      <c r="B24" s="34"/>
      <c r="C24" s="35"/>
      <c r="D24" s="23" t="s">
        <v>64</v>
      </c>
      <c r="E24" s="36"/>
      <c r="F24" s="37"/>
      <c r="G24" s="13"/>
      <c r="BU24" s="6"/>
      <c r="BV24" s="6"/>
      <c r="BW24" s="6"/>
      <c r="BX24" s="6"/>
    </row>
    <row r="25" spans="1:76" ht="33.75" customHeight="1" x14ac:dyDescent="0.25">
      <c r="A25" s="118">
        <v>754</v>
      </c>
      <c r="B25" s="118"/>
      <c r="C25" s="136" t="s">
        <v>23</v>
      </c>
      <c r="D25" s="137"/>
      <c r="E25" s="138">
        <f>E26</f>
        <v>10000</v>
      </c>
      <c r="F25" s="138">
        <f>F27</f>
        <v>549510</v>
      </c>
      <c r="G25" s="13"/>
      <c r="BU25" s="6"/>
      <c r="BV25" s="6"/>
      <c r="BW25" s="6"/>
      <c r="BX25" s="6"/>
    </row>
    <row r="26" spans="1:76" ht="16.149999999999999" customHeight="1" x14ac:dyDescent="0.25">
      <c r="A26" s="43"/>
      <c r="B26" s="27">
        <v>75412</v>
      </c>
      <c r="C26" s="28" t="s">
        <v>24</v>
      </c>
      <c r="D26" s="44"/>
      <c r="E26" s="29">
        <f>E30</f>
        <v>10000</v>
      </c>
      <c r="F26" s="29">
        <f>F27</f>
        <v>549510</v>
      </c>
      <c r="G26" s="13"/>
      <c r="BU26" s="6"/>
      <c r="BV26" s="6"/>
      <c r="BW26" s="6"/>
      <c r="BX26" s="6"/>
    </row>
    <row r="27" spans="1:76" ht="34.5" customHeight="1" x14ac:dyDescent="0.25">
      <c r="A27" s="33"/>
      <c r="B27" s="45"/>
      <c r="C27" s="45"/>
      <c r="D27" s="20" t="s">
        <v>25</v>
      </c>
      <c r="E27" s="46"/>
      <c r="F27" s="32">
        <f>SUM(F28:F29)</f>
        <v>549510</v>
      </c>
      <c r="G27" s="13"/>
      <c r="BU27" s="6"/>
      <c r="BV27" s="6"/>
      <c r="BW27" s="6"/>
      <c r="BX27" s="6"/>
    </row>
    <row r="28" spans="1:76" ht="34.5" customHeight="1" x14ac:dyDescent="0.25">
      <c r="A28" s="33"/>
      <c r="B28" s="26"/>
      <c r="C28" s="30"/>
      <c r="D28" s="47" t="s">
        <v>26</v>
      </c>
      <c r="E28" s="46"/>
      <c r="F28" s="32">
        <v>450000</v>
      </c>
      <c r="G28" s="13"/>
      <c r="BU28" s="6"/>
      <c r="BV28" s="6"/>
      <c r="BW28" s="6"/>
      <c r="BX28" s="6"/>
    </row>
    <row r="29" spans="1:76" ht="17.25" customHeight="1" x14ac:dyDescent="0.25">
      <c r="A29" s="33"/>
      <c r="B29" s="26"/>
      <c r="C29" s="30"/>
      <c r="D29" s="93" t="s">
        <v>27</v>
      </c>
      <c r="E29" s="46"/>
      <c r="F29" s="32">
        <v>99510</v>
      </c>
      <c r="G29" s="13"/>
      <c r="BU29" s="6"/>
      <c r="BV29" s="6"/>
      <c r="BW29" s="6"/>
      <c r="BX29" s="6"/>
    </row>
    <row r="30" spans="1:76" ht="51.75" customHeight="1" x14ac:dyDescent="0.25">
      <c r="A30" s="33"/>
      <c r="B30" s="26"/>
      <c r="C30" s="30"/>
      <c r="D30" s="92" t="s">
        <v>61</v>
      </c>
      <c r="E30" s="32">
        <f>E31</f>
        <v>10000</v>
      </c>
      <c r="F30" s="32"/>
      <c r="G30" s="13"/>
      <c r="BU30" s="6"/>
      <c r="BV30" s="6"/>
      <c r="BW30" s="6"/>
      <c r="BX30" s="6"/>
    </row>
    <row r="31" spans="1:76" ht="34.5" customHeight="1" x14ac:dyDescent="0.25">
      <c r="A31" s="33"/>
      <c r="B31" s="26"/>
      <c r="C31" s="30"/>
      <c r="D31" s="47" t="s">
        <v>60</v>
      </c>
      <c r="E31" s="32">
        <v>10000</v>
      </c>
      <c r="F31" s="32"/>
      <c r="G31" s="13"/>
      <c r="BU31" s="6"/>
      <c r="BV31" s="6"/>
      <c r="BW31" s="6"/>
      <c r="BX31" s="6"/>
    </row>
    <row r="32" spans="1:76" ht="21" customHeight="1" x14ac:dyDescent="0.25">
      <c r="A32" s="122">
        <v>801</v>
      </c>
      <c r="B32" s="125"/>
      <c r="C32" s="134" t="s">
        <v>28</v>
      </c>
      <c r="D32" s="135"/>
      <c r="E32" s="112">
        <f>SUM(E36+E39)</f>
        <v>340000</v>
      </c>
      <c r="F32" s="112">
        <f>F33+F36</f>
        <v>562000</v>
      </c>
      <c r="G32" s="13"/>
      <c r="BU32" s="6"/>
      <c r="BV32" s="6"/>
      <c r="BW32" s="6"/>
      <c r="BX32" s="6"/>
    </row>
    <row r="33" spans="1:76" ht="16.899999999999999" customHeight="1" x14ac:dyDescent="0.25">
      <c r="A33" s="33"/>
      <c r="B33" s="100">
        <v>80101</v>
      </c>
      <c r="C33" s="101" t="s">
        <v>29</v>
      </c>
      <c r="D33" s="102"/>
      <c r="E33" s="103"/>
      <c r="F33" s="104">
        <f>F34</f>
        <v>203000</v>
      </c>
      <c r="G33" s="13"/>
      <c r="BU33" s="6"/>
      <c r="BV33" s="6"/>
      <c r="BW33" s="6"/>
      <c r="BX33" s="6"/>
    </row>
    <row r="34" spans="1:76" ht="21.75" customHeight="1" x14ac:dyDescent="0.25">
      <c r="A34" s="33"/>
      <c r="B34" s="50"/>
      <c r="C34" s="51"/>
      <c r="D34" s="30" t="s">
        <v>30</v>
      </c>
      <c r="E34" s="52"/>
      <c r="F34" s="53">
        <f>150000+53000</f>
        <v>203000</v>
      </c>
      <c r="G34" s="13"/>
      <c r="BU34" s="6"/>
      <c r="BV34" s="6"/>
      <c r="BW34" s="6"/>
      <c r="BX34" s="6"/>
    </row>
    <row r="35" spans="1:76" ht="34.9" customHeight="1" x14ac:dyDescent="0.25">
      <c r="A35" s="33"/>
      <c r="B35" s="34"/>
      <c r="C35" s="54"/>
      <c r="D35" s="55" t="s">
        <v>31</v>
      </c>
      <c r="E35" s="37"/>
      <c r="F35" s="37"/>
      <c r="G35" s="13"/>
      <c r="BU35" s="6"/>
      <c r="BV35" s="6"/>
      <c r="BW35" s="6"/>
      <c r="BX35" s="6"/>
    </row>
    <row r="36" spans="1:76" ht="15" customHeight="1" x14ac:dyDescent="0.25">
      <c r="A36" s="26"/>
      <c r="B36" s="27">
        <v>80104</v>
      </c>
      <c r="C36" s="28" t="s">
        <v>32</v>
      </c>
      <c r="D36" s="28"/>
      <c r="E36" s="29">
        <f>SUM(E37)</f>
        <v>340000</v>
      </c>
      <c r="F36" s="29">
        <f>SUM(F39)</f>
        <v>359000</v>
      </c>
      <c r="G36" s="13"/>
      <c r="BU36" s="6"/>
      <c r="BV36" s="6"/>
      <c r="BW36" s="6"/>
      <c r="BX36" s="6"/>
    </row>
    <row r="37" spans="1:76" ht="34.5" customHeight="1" x14ac:dyDescent="0.25">
      <c r="A37" s="33"/>
      <c r="B37" s="33"/>
      <c r="C37" s="30"/>
      <c r="D37" s="30" t="s">
        <v>33</v>
      </c>
      <c r="E37" s="139">
        <f>400000-60000</f>
        <v>340000</v>
      </c>
      <c r="F37" s="41"/>
      <c r="G37" s="13"/>
      <c r="BU37" s="6"/>
      <c r="BV37" s="6"/>
      <c r="BW37" s="6"/>
      <c r="BX37" s="6"/>
    </row>
    <row r="38" spans="1:76" ht="48.75" customHeight="1" x14ac:dyDescent="0.25">
      <c r="A38" s="33"/>
      <c r="B38" s="33"/>
      <c r="C38" s="30"/>
      <c r="D38" s="56" t="s">
        <v>34</v>
      </c>
      <c r="E38" s="46"/>
      <c r="F38" s="41"/>
      <c r="G38" s="13"/>
      <c r="BU38" s="6"/>
      <c r="BV38" s="6"/>
      <c r="BW38" s="6"/>
      <c r="BX38" s="6"/>
    </row>
    <row r="39" spans="1:76" ht="22.5" customHeight="1" x14ac:dyDescent="0.25">
      <c r="A39" s="33"/>
      <c r="B39" s="33"/>
      <c r="C39" s="30"/>
      <c r="D39" s="20" t="s">
        <v>30</v>
      </c>
      <c r="E39" s="32"/>
      <c r="F39" s="32">
        <f>300000+100000-41000</f>
        <v>359000</v>
      </c>
      <c r="G39" s="13"/>
      <c r="BU39" s="6"/>
      <c r="BV39" s="6"/>
      <c r="BW39" s="6"/>
      <c r="BX39" s="6"/>
    </row>
    <row r="40" spans="1:76" ht="36" customHeight="1" x14ac:dyDescent="0.25">
      <c r="A40" s="34"/>
      <c r="B40" s="34"/>
      <c r="C40" s="35"/>
      <c r="D40" s="55" t="s">
        <v>35</v>
      </c>
      <c r="E40" s="49"/>
      <c r="F40" s="36"/>
      <c r="G40" s="13"/>
      <c r="BU40" s="6"/>
      <c r="BV40" s="6"/>
      <c r="BW40" s="6"/>
      <c r="BX40" s="6"/>
    </row>
    <row r="41" spans="1:76" ht="19.5" customHeight="1" x14ac:dyDescent="0.25">
      <c r="A41" s="122">
        <v>851</v>
      </c>
      <c r="B41" s="125"/>
      <c r="C41" s="134" t="s">
        <v>36</v>
      </c>
      <c r="D41" s="134"/>
      <c r="E41" s="112">
        <f>SUM(E42)</f>
        <v>4000</v>
      </c>
      <c r="F41" s="112"/>
      <c r="G41" s="13"/>
      <c r="BU41" s="6"/>
      <c r="BV41" s="6"/>
      <c r="BW41" s="6"/>
      <c r="BX41" s="6"/>
    </row>
    <row r="42" spans="1:76" ht="16.5" customHeight="1" x14ac:dyDescent="0.25">
      <c r="A42" s="26"/>
      <c r="B42" s="27">
        <v>85158</v>
      </c>
      <c r="C42" s="28" t="s">
        <v>37</v>
      </c>
      <c r="D42" s="28"/>
      <c r="E42" s="99">
        <f>SUM(E43)</f>
        <v>4000</v>
      </c>
      <c r="F42" s="29"/>
      <c r="G42" s="13"/>
      <c r="BU42" s="6"/>
      <c r="BV42" s="6"/>
      <c r="BW42" s="6"/>
      <c r="BX42" s="6"/>
    </row>
    <row r="43" spans="1:76" ht="33" customHeight="1" x14ac:dyDescent="0.25">
      <c r="A43" s="48"/>
      <c r="B43" s="48"/>
      <c r="C43" s="35"/>
      <c r="D43" s="35" t="s">
        <v>33</v>
      </c>
      <c r="E43" s="49">
        <v>4000</v>
      </c>
      <c r="F43" s="49"/>
      <c r="G43" s="13"/>
      <c r="BU43" s="6"/>
      <c r="BV43" s="6"/>
      <c r="BW43" s="6"/>
      <c r="BX43" s="6"/>
    </row>
    <row r="44" spans="1:76" ht="48" customHeight="1" x14ac:dyDescent="0.25">
      <c r="A44" s="24"/>
      <c r="B44" s="24"/>
      <c r="C44" s="94"/>
      <c r="D44" s="42" t="s">
        <v>38</v>
      </c>
      <c r="E44" s="95"/>
      <c r="F44" s="25"/>
      <c r="G44" s="13"/>
      <c r="BU44" s="6"/>
      <c r="BV44" s="6"/>
      <c r="BW44" s="6"/>
      <c r="BX44" s="6"/>
    </row>
    <row r="45" spans="1:76" ht="35.25" customHeight="1" x14ac:dyDescent="0.25">
      <c r="A45" s="118">
        <v>900</v>
      </c>
      <c r="B45" s="125"/>
      <c r="C45" s="111" t="s">
        <v>39</v>
      </c>
      <c r="D45" s="133"/>
      <c r="E45" s="133">
        <f>E46</f>
        <v>16397.679999999993</v>
      </c>
      <c r="F45" s="112">
        <f>SUM(F46+F50)</f>
        <v>213000</v>
      </c>
      <c r="G45" s="57"/>
      <c r="BU45" s="6"/>
      <c r="BV45" s="6"/>
      <c r="BW45" s="6"/>
      <c r="BX45" s="6"/>
    </row>
    <row r="46" spans="1:76" ht="17.25" customHeight="1" x14ac:dyDescent="0.25">
      <c r="A46" s="71"/>
      <c r="B46" s="27">
        <v>90001</v>
      </c>
      <c r="C46" s="105" t="s">
        <v>40</v>
      </c>
      <c r="D46" s="106"/>
      <c r="E46" s="107">
        <f>E47</f>
        <v>16397.679999999993</v>
      </c>
      <c r="F46" s="107">
        <f>F48</f>
        <v>100000</v>
      </c>
      <c r="G46" s="57"/>
      <c r="BU46" s="6"/>
      <c r="BV46" s="6"/>
      <c r="BW46" s="6"/>
      <c r="BX46" s="6"/>
    </row>
    <row r="47" spans="1:76" ht="66.75" customHeight="1" x14ac:dyDescent="0.25">
      <c r="A47" s="58"/>
      <c r="B47" s="38"/>
      <c r="C47" s="89"/>
      <c r="D47" s="90" t="s">
        <v>41</v>
      </c>
      <c r="E47" s="90">
        <f>196767.68-180370</f>
        <v>16397.679999999993</v>
      </c>
      <c r="F47" s="91"/>
      <c r="G47" s="57"/>
      <c r="BU47" s="6"/>
      <c r="BV47" s="6"/>
      <c r="BW47" s="6"/>
      <c r="BX47" s="6"/>
    </row>
    <row r="48" spans="1:76" ht="48" customHeight="1" x14ac:dyDescent="0.25">
      <c r="A48" s="58"/>
      <c r="B48" s="61"/>
      <c r="C48" s="59"/>
      <c r="D48" s="60" t="s">
        <v>42</v>
      </c>
      <c r="E48" s="60"/>
      <c r="F48" s="32">
        <v>100000</v>
      </c>
      <c r="G48" s="57"/>
      <c r="BU48" s="6"/>
      <c r="BV48" s="6"/>
      <c r="BW48" s="6"/>
      <c r="BX48" s="6"/>
    </row>
    <row r="49" spans="1:76" ht="34.5" customHeight="1" x14ac:dyDescent="0.25">
      <c r="A49" s="58"/>
      <c r="B49" s="34"/>
      <c r="C49" s="62"/>
      <c r="D49" s="63" t="s">
        <v>43</v>
      </c>
      <c r="E49" s="64"/>
      <c r="F49" s="36"/>
      <c r="G49" s="57"/>
      <c r="BU49" s="6"/>
      <c r="BV49" s="6"/>
      <c r="BW49" s="6"/>
      <c r="BX49" s="6"/>
    </row>
    <row r="50" spans="1:76" ht="34.5" customHeight="1" x14ac:dyDescent="0.25">
      <c r="A50" s="58"/>
      <c r="B50" s="27">
        <v>90026</v>
      </c>
      <c r="C50" s="105" t="s">
        <v>44</v>
      </c>
      <c r="D50" s="108"/>
      <c r="E50" s="106"/>
      <c r="F50" s="99">
        <f>SUM(F51)</f>
        <v>113000</v>
      </c>
      <c r="G50" s="57"/>
      <c r="BU50" s="6"/>
      <c r="BV50" s="6"/>
      <c r="BW50" s="6"/>
      <c r="BX50" s="6"/>
    </row>
    <row r="51" spans="1:76" ht="48" customHeight="1" x14ac:dyDescent="0.25">
      <c r="A51" s="58"/>
      <c r="B51" s="26"/>
      <c r="C51" s="59"/>
      <c r="D51" s="60" t="s">
        <v>42</v>
      </c>
      <c r="E51" s="60"/>
      <c r="F51" s="32">
        <f>30000+60000+5000+18000</f>
        <v>113000</v>
      </c>
      <c r="G51" s="57"/>
      <c r="BU51" s="6"/>
      <c r="BV51" s="6"/>
      <c r="BW51" s="6"/>
      <c r="BX51" s="6"/>
    </row>
    <row r="52" spans="1:76" ht="33" customHeight="1" x14ac:dyDescent="0.25">
      <c r="A52" s="54"/>
      <c r="B52" s="34"/>
      <c r="C52" s="62"/>
      <c r="D52" s="63" t="s">
        <v>45</v>
      </c>
      <c r="E52" s="64"/>
      <c r="F52" s="49"/>
      <c r="G52" s="57"/>
      <c r="BU52" s="6"/>
      <c r="BV52" s="6"/>
      <c r="BW52" s="6"/>
      <c r="BX52" s="6"/>
    </row>
    <row r="53" spans="1:76" ht="35.25" customHeight="1" x14ac:dyDescent="0.25">
      <c r="A53" s="118">
        <v>921</v>
      </c>
      <c r="B53" s="127"/>
      <c r="C53" s="128" t="s">
        <v>46</v>
      </c>
      <c r="D53" s="129"/>
      <c r="E53" s="130">
        <f>SUM(E55+E57)</f>
        <v>2765000</v>
      </c>
      <c r="F53" s="130">
        <f>+F58</f>
        <v>1146623.1200000001</v>
      </c>
      <c r="G53" s="6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</row>
    <row r="54" spans="1:76" ht="15.75" customHeight="1" x14ac:dyDescent="0.25">
      <c r="A54" s="26"/>
      <c r="B54" s="27">
        <v>92109</v>
      </c>
      <c r="C54" s="105" t="s">
        <v>47</v>
      </c>
      <c r="D54" s="106"/>
      <c r="E54" s="99">
        <f>E55</f>
        <v>2530000</v>
      </c>
      <c r="F54" s="29"/>
      <c r="G54" s="65"/>
      <c r="BU54" s="6"/>
      <c r="BV54" s="6"/>
      <c r="BW54" s="6"/>
      <c r="BX54" s="6"/>
    </row>
    <row r="55" spans="1:76" ht="21.75" customHeight="1" x14ac:dyDescent="0.25">
      <c r="A55" s="26"/>
      <c r="B55" s="34"/>
      <c r="C55" s="66"/>
      <c r="D55" s="64" t="s">
        <v>48</v>
      </c>
      <c r="E55" s="49">
        <f>1900000+50000+50000+100000+200000+230000</f>
        <v>2530000</v>
      </c>
      <c r="F55" s="49"/>
      <c r="G55" s="65"/>
      <c r="BU55" s="6"/>
      <c r="BV55" s="6"/>
      <c r="BW55" s="6"/>
      <c r="BX55" s="6"/>
    </row>
    <row r="56" spans="1:76" ht="15.75" customHeight="1" x14ac:dyDescent="0.25">
      <c r="A56" s="26"/>
      <c r="B56" s="27">
        <v>92116</v>
      </c>
      <c r="C56" s="105" t="s">
        <v>49</v>
      </c>
      <c r="D56" s="109"/>
      <c r="E56" s="99">
        <f>SUM(E57)</f>
        <v>235000</v>
      </c>
      <c r="F56" s="29"/>
      <c r="G56" s="65"/>
      <c r="BU56" s="6"/>
      <c r="BV56" s="6"/>
      <c r="BW56" s="6"/>
      <c r="BX56" s="6"/>
    </row>
    <row r="57" spans="1:76" ht="19.5" customHeight="1" x14ac:dyDescent="0.25">
      <c r="A57" s="26"/>
      <c r="B57" s="34"/>
      <c r="C57" s="66"/>
      <c r="D57" s="64" t="s">
        <v>48</v>
      </c>
      <c r="E57" s="49">
        <f>225000+10000</f>
        <v>235000</v>
      </c>
      <c r="F57" s="49"/>
      <c r="G57" s="65"/>
      <c r="BU57" s="6"/>
      <c r="BV57" s="6"/>
      <c r="BW57" s="6"/>
      <c r="BX57" s="6"/>
    </row>
    <row r="58" spans="1:76" ht="15.6" customHeight="1" x14ac:dyDescent="0.25">
      <c r="A58" s="26"/>
      <c r="B58" s="67">
        <v>92120</v>
      </c>
      <c r="C58" s="68" t="s">
        <v>50</v>
      </c>
      <c r="D58" s="69"/>
      <c r="E58" s="70"/>
      <c r="F58" s="70">
        <f>F59+F60</f>
        <v>1146623.1200000001</v>
      </c>
      <c r="G58" s="65"/>
      <c r="BU58" s="6"/>
      <c r="BV58" s="6"/>
      <c r="BW58" s="6"/>
      <c r="BX58" s="6"/>
    </row>
    <row r="59" spans="1:76" ht="34.5" customHeight="1" x14ac:dyDescent="0.25">
      <c r="A59" s="48"/>
      <c r="B59" s="34"/>
      <c r="C59" s="66"/>
      <c r="D59" s="64" t="s">
        <v>51</v>
      </c>
      <c r="E59" s="49"/>
      <c r="F59" s="49">
        <v>391755</v>
      </c>
      <c r="G59" s="65"/>
      <c r="BU59" s="6"/>
      <c r="BV59" s="6"/>
      <c r="BW59" s="6"/>
      <c r="BX59" s="6"/>
    </row>
    <row r="60" spans="1:76" ht="54.75" customHeight="1" x14ac:dyDescent="0.25">
      <c r="A60" s="71"/>
      <c r="B60" s="24"/>
      <c r="C60" s="72"/>
      <c r="D60" s="73" t="s">
        <v>52</v>
      </c>
      <c r="E60" s="74"/>
      <c r="F60" s="74">
        <f>767923.18-13055.06</f>
        <v>754868.12</v>
      </c>
      <c r="G60" s="65"/>
      <c r="BU60" s="6"/>
      <c r="BV60" s="6"/>
      <c r="BW60" s="6"/>
      <c r="BX60" s="6"/>
    </row>
    <row r="61" spans="1:76" ht="23.25" customHeight="1" x14ac:dyDescent="0.25">
      <c r="A61" s="118">
        <v>926</v>
      </c>
      <c r="B61" s="127"/>
      <c r="C61" s="128" t="s">
        <v>53</v>
      </c>
      <c r="D61" s="131"/>
      <c r="E61" s="132"/>
      <c r="F61" s="130">
        <f>F62</f>
        <v>350000</v>
      </c>
      <c r="G61" s="6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</row>
    <row r="62" spans="1:76" ht="17.45" customHeight="1" x14ac:dyDescent="0.25">
      <c r="A62" s="26"/>
      <c r="B62" s="27">
        <v>92605</v>
      </c>
      <c r="C62" s="105" t="s">
        <v>65</v>
      </c>
      <c r="D62" s="106"/>
      <c r="E62" s="110"/>
      <c r="F62" s="99">
        <f>SUM(F63)</f>
        <v>350000</v>
      </c>
      <c r="G62" s="65"/>
      <c r="BU62" s="6"/>
      <c r="BV62" s="6"/>
      <c r="BW62" s="6"/>
      <c r="BX62" s="6"/>
    </row>
    <row r="63" spans="1:76" ht="51.75" customHeight="1" x14ac:dyDescent="0.25">
      <c r="A63" s="62"/>
      <c r="B63" s="48"/>
      <c r="C63" s="62"/>
      <c r="D63" s="64" t="s">
        <v>54</v>
      </c>
      <c r="E63" s="62"/>
      <c r="F63" s="49">
        <v>350000</v>
      </c>
      <c r="G63" s="57"/>
      <c r="BU63" s="6"/>
      <c r="BV63" s="6"/>
      <c r="BW63" s="6"/>
      <c r="BX63" s="6"/>
    </row>
    <row r="64" spans="1:76" s="81" customFormat="1" ht="21.75" customHeight="1" x14ac:dyDescent="0.2">
      <c r="A64" s="75"/>
      <c r="B64" s="76"/>
      <c r="C64" s="77"/>
      <c r="D64" s="111" t="s">
        <v>55</v>
      </c>
      <c r="E64" s="112">
        <f>SUM(E65:E67)</f>
        <v>3570482.68</v>
      </c>
      <c r="F64" s="112">
        <f>SUM(F65:F67)</f>
        <v>2851133.12</v>
      </c>
      <c r="G64" s="78"/>
      <c r="H64" s="79"/>
      <c r="I64" s="80"/>
      <c r="J64" s="80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</row>
    <row r="65" spans="1:7" ht="18" customHeight="1" x14ac:dyDescent="0.25">
      <c r="A65" s="82"/>
      <c r="B65" s="83"/>
      <c r="C65" s="84"/>
      <c r="D65" s="113" t="s">
        <v>56</v>
      </c>
      <c r="E65" s="114">
        <f>E20+E23+E37+E43+E30</f>
        <v>789085</v>
      </c>
      <c r="F65" s="114">
        <f>F16+F27+F48+F51+F59+F60+F63</f>
        <v>2289133.12</v>
      </c>
      <c r="G65" s="85"/>
    </row>
    <row r="66" spans="1:7" ht="18" customHeight="1" x14ac:dyDescent="0.25">
      <c r="A66" s="82"/>
      <c r="B66" s="83"/>
      <c r="C66" s="84"/>
      <c r="D66" s="113" t="s">
        <v>57</v>
      </c>
      <c r="E66" s="114">
        <f>E57+E55</f>
        <v>2765000</v>
      </c>
      <c r="F66" s="114">
        <f>F34+F39</f>
        <v>562000</v>
      </c>
      <c r="G66" s="85"/>
    </row>
    <row r="67" spans="1:7" ht="18" customHeight="1" x14ac:dyDescent="0.25">
      <c r="A67" s="86"/>
      <c r="B67" s="86"/>
      <c r="C67" s="87"/>
      <c r="D67" s="115" t="s">
        <v>58</v>
      </c>
      <c r="E67" s="116">
        <f>E47</f>
        <v>16397.679999999993</v>
      </c>
      <c r="F67" s="117">
        <v>0</v>
      </c>
      <c r="G67" s="85"/>
    </row>
    <row r="69" spans="1:7" x14ac:dyDescent="0.25">
      <c r="E69" s="88"/>
      <c r="F69" s="88"/>
    </row>
    <row r="70" spans="1:7" x14ac:dyDescent="0.25">
      <c r="E70" s="88"/>
      <c r="F70" s="88"/>
    </row>
    <row r="71" spans="1:7" x14ac:dyDescent="0.25">
      <c r="E71" s="88"/>
    </row>
    <row r="72" spans="1:7" x14ac:dyDescent="0.25">
      <c r="E72" s="88"/>
      <c r="F72" s="88"/>
    </row>
    <row r="73" spans="1:7" x14ac:dyDescent="0.25">
      <c r="E73" s="88"/>
      <c r="F73" s="88"/>
    </row>
  </sheetData>
  <mergeCells count="7">
    <mergeCell ref="F11:G11"/>
    <mergeCell ref="A7:F7"/>
    <mergeCell ref="A10:A12"/>
    <mergeCell ref="B10:B12"/>
    <mergeCell ref="C10:C12"/>
    <mergeCell ref="D10:D12"/>
    <mergeCell ref="E11:E12"/>
  </mergeCells>
  <pageMargins left="0.7" right="0.7" top="0.75" bottom="0.75" header="0.3" footer="0.3"/>
  <pageSetup paperSize="9" scale="87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Wstawska</dc:creator>
  <cp:lastModifiedBy>Marta Wstawska</cp:lastModifiedBy>
  <cp:lastPrinted>2025-09-19T09:51:25Z</cp:lastPrinted>
  <dcterms:created xsi:type="dcterms:W3CDTF">2015-06-05T18:17:20Z</dcterms:created>
  <dcterms:modified xsi:type="dcterms:W3CDTF">2025-11-27T07:45:09Z</dcterms:modified>
</cp:coreProperties>
</file>